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1035" windowWidth="15600" windowHeight="633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H31" i="18" s="1"/>
  <c r="K53" i="18"/>
  <c r="E63" i="18"/>
  <c r="F53" i="18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G31" i="18"/>
  <c r="N31" i="18"/>
  <c r="M31" i="18"/>
  <c r="I31" i="18"/>
  <c r="H53" i="18"/>
  <c r="H63" i="18"/>
  <c r="D24" i="15"/>
  <c r="C23" i="15"/>
  <c r="D56" i="18" l="1"/>
  <c r="J55" i="18" s="1"/>
  <c r="F31" i="18"/>
  <c r="E31" i="18" s="1"/>
  <c r="K31" i="18"/>
  <c r="J31" i="18"/>
  <c r="D66" i="18"/>
  <c r="K65" i="18" s="1"/>
  <c r="K55" i="18"/>
  <c r="G55" i="18"/>
  <c r="L55" i="18"/>
  <c r="H55" i="18"/>
  <c r="M55" i="18"/>
  <c r="E21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N55" i="18"/>
  <c r="F55" i="18"/>
  <c r="M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X12" i="7" l="1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24" i="7" l="1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H13" i="7"/>
  <c r="N12" i="7"/>
  <c r="J12" i="7"/>
  <c r="J17" i="7"/>
  <c r="L16" i="7"/>
  <c r="J15" i="7"/>
  <c r="L14" i="7"/>
  <c r="H14" i="7"/>
  <c r="J13" i="7"/>
  <c r="L12" i="7"/>
  <c r="K24" i="7"/>
  <c r="M23" i="7"/>
  <c r="O22" i="7"/>
  <c r="F22" i="7"/>
  <c r="I21" i="7"/>
  <c r="K20" i="7"/>
  <c r="M19" i="7"/>
  <c r="O18" i="7"/>
  <c r="F18" i="7"/>
  <c r="I17" i="7"/>
  <c r="K16" i="7"/>
  <c r="M15" i="7"/>
  <c r="O14" i="7"/>
  <c r="F14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O13" i="7"/>
  <c r="K13" i="7"/>
  <c r="F13" i="7"/>
  <c r="M12" i="7"/>
  <c r="I12" i="7"/>
  <c r="P24" i="7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P16" i="7"/>
  <c r="H16" i="7"/>
  <c r="N15" i="7"/>
  <c r="P14" i="7"/>
  <c r="N13" i="7"/>
  <c r="P12" i="7"/>
  <c r="H12" i="7"/>
  <c r="O24" i="7"/>
  <c r="F24" i="7"/>
  <c r="I23" i="7"/>
  <c r="K22" i="7"/>
  <c r="M21" i="7"/>
  <c r="O20" i="7"/>
  <c r="F20" i="7"/>
  <c r="I19" i="7"/>
  <c r="K18" i="7"/>
  <c r="M17" i="7"/>
  <c r="O16" i="7"/>
  <c r="F16" i="7"/>
  <c r="I15" i="7"/>
  <c r="K14" i="7"/>
  <c r="M13" i="7"/>
  <c r="I13" i="7"/>
  <c r="O12" i="7"/>
  <c r="F12" i="7"/>
  <c r="K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<sst xmlns="http://schemas.openxmlformats.org/spreadsheetml/2006/main" count="1374" uniqueCount="681">
  <si>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</si>
  <si>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</si>
  <si>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</si>
  <si>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</si>
  <si>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</si>
  <si>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</si>
  <si>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</si>
  <si>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</si>
  <si>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</si>
  <si>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</si>
  <si>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</si>
  <si>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</si>
  <si>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</si>
  <si>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</si>
  <si>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</si>
  <si>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</si>
  <si>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</si>
  <si>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</si>
  <si>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</si>
  <si>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</si>
  <si>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</si>
  <si>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</si>
  <si>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</si>
  <si>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</si>
  <si>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</si>
  <si>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</si>
  <si>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</si>
  <si>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</si>
  <si>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</si>
  <si>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</si>
  <si>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</si>
  <si>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</si>
  <si>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</si>
  <si>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</si>
  <si>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</si>
  <si>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</si>
  <si>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</si>
  <si>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</si>
  <si>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</si>
  <si>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</si>
  <si>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</si>
  <si>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</si>
  <si>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</si>
  <si>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</si>
  <si>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</si>
  <si>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</si>
  <si>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</si>
  <si>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</si>
  <si>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</si>
  <si>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</si>
  <si>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</si>
  <si>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</si>
  <si>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</si>
  <si>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</si>
  <si>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</si>
  <si>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</si>
  <si>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</si>
  <si>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</si>
  <si>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</si>
  <si>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</si>
  <si>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</si>
  <si>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</si>
  <si>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</si>
  <si>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</si>
  <si>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</si>
  <si>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</si>
  <si>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</si>
  <si>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</si>
  <si>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</si>
  <si>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</si>
  <si>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</si>
  <si>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</si>
  <si>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</si>
  <si>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</si>
  <si>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</si>
  <si>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</si>
  <si>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</si>
  <si>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</si>
  <si>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</si>
  <si>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</si>
  <si>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</si>
  <si>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</si>
  <si>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</si>
  <si>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</si>
  <si>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</si>
  <si>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</si>
  <si>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</si>
  <si>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</si>
  <si>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</si>
  <si>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</si>
  <si>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</si>
  <si>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</si>
  <si>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</si>
  <si>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</si>
  <si>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</si>
  <si>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</si>
  <si>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</si>
  <si>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</si>
  <si>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</si>
  <si>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</si>
  <si>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</si>
  <si>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</si>
  <si>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</si>
  <si>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</si>
  <si>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</si>
  <si>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</si>
  <si>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</si>
  <si>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</si>
  <si>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</si>
  <si>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</si>
  <si>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</si>
  <si>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</si>
  <si>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</si>
  <si>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</si>
  <si>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</si>
  <si>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</si>
  <si>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</si>
  <si>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</si>
  <si>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</si>
  <si>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</si>
  <si>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</si>
  <si>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</si>
  <si>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</si>
  <si>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</si>
  <si>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</si>
  <si>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</si>
  <si>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</si>
  <si>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</si>
  <si>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</si>
  <si>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</si>
  <si>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</si>
  <si>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</si>
  <si>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</si>
  <si>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</si>
  <si>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</si>
  <si>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</si>
  <si>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</si>
  <si>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</si>
  <si>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</si>
  <si>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</si>
  <si>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</si>
  <si>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</si>
  <si>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</si>
  <si>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</si>
  <si>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</si>
  <si>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</si>
  <si>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</si>
  <si>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</si>
  <si>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</si>
  <si>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</si>
  <si>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</si>
  <si>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</si>
  <si>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</si>
  <si>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</si>
  <si>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</si>
  <si>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</si>
  <si>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</si>
  <si>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</si>
  <si>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</si>
  <si>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</si>
  <si>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</si>
  <si>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</si>
  <si>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</si>
  <si>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</si>
  <si>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</si>
  <si>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</si>
  <si>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</si>
  <si>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</si>
  <si>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</si>
  <si>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</si>
  <si>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</si>
  <si>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</si>
  <si>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</si>
  <si>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</si>
  <si>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</si>
  <si>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</si>
  <si>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</si>
  <si>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</si>
  <si>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</si>
  <si>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</si>
  <si>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</si>
  <si>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</si>
  <si>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</si>
  <si>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</si>
  <si>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</si>
  <si>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</si>
  <si>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</si>
  <si>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</si>
  <si>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</si>
  <si>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</si>
  <si>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</si>
  <si>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</si>
  <si>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</si>
  <si>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</si>
  <si>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</si>
  <si>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</si>
  <si>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</si>
  <si>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</si>
  <si>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</si>
  <si>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</si>
  <si>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</si>
  <si>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</si>
  <si>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</si>
  <si>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</si>
  <si>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</si>
  <si>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</si>
  <si>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</si>
  <si>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</si>
  <si>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</si>
  <si>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</si>
  <si>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</si>
  <si>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</si>
  <si>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</si>
  <si>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</si>
  <si>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</si>
  <si>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</si>
  <si>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</si>
  <si>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</si>
  <si>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</si>
  <si>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</si>
  <si>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</si>
  <si>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</si>
  <si>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</si>
  <si>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</si>
  <si>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</si>
  <si>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</si>
  <si>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</si>
  <si>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</si>
  <si>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</si>
  <si>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</si>
  <si>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</si>
  <si>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</si>
  <si>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</si>
  <si>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</si>
  <si>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</si>
  <si>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</si>
  <si>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</si>
  <si>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</si>
  <si>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</si>
  <si>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</si>
  <si>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</si>
  <si>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</si>
  <si>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</si>
  <si>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</si>
  <si>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</si>
  <si>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</si>
  <si>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</si>
  <si>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</si>
  <si>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</si>
  <si>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</si>
  <si>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</si>
  <si>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</si>
  <si>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</si>
  <si>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</si>
  <si>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</si>
  <si>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</si>
  <si>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</si>
  <si>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</si>
  <si>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</si>
  <si>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</si>
  <si>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</si>
  <si>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</si>
  <si>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</si>
  <si>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</si>
  <si>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</si>
  <si>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</si>
  <si>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</si>
  <si>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</si>
  <si>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</si>
  <si>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</si>
  <si>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</si>
  <si>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</si>
  <si>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</si>
  <si>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</si>
  <si>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</si>
  <si>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</si>
  <si>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</si>
  <si>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</si>
  <si>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</si>
  <si>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</si>
  <si>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</si>
  <si>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</si>
  <si>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</si>
  <si>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</si>
  <si>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</si>
  <si>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</si>
  <si>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</si>
  <si>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</si>
  <si>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</si>
  <si>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</si>
  <si>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</si>
  <si>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</si>
  <si>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</si>
  <si>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</si>
  <si>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</si>
  <si>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</si>
  <si>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</si>
  <si>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</si>
  <si>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</si>
  <si>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</si>
  <si>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</si>
  <si>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</si>
  <si>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</si>
  <si>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</si>
  <si>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</si>
  <si>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</si>
  <si>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</si>
  <si>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</si>
  <si>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</si>
  <si>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</si>
  <si>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</si>
  <si>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</si>
  <si>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</si>
  <si>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</si>
  <si>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</si>
  <si>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</si>
  <si>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</si>
  <si>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</si>
  <si>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</si>
  <si>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</si>
  <si>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</si>
  <si>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</si>
  <si>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</si>
  <si>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</si>
  <si>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</si>
  <si>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</si>
  <si>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</si>
  <si>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</si>
  <si>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</si>
  <si>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</si>
  <si>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</si>
  <si>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</si>
  <si>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</si>
  <si>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</si>
  <si>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</si>
  <si>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</si>
  <si>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</si>
  <si>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</si>
  <si>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</si>
  <si>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</si>
  <si>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</si>
  <si>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</si>
  <si>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</si>
  <si>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</si>
  <si>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</si>
  <si>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</si>
  <si>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</si>
  <si>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</si>
  <si>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</si>
  <si>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</si>
  <si>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</si>
  <si>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</si>
  <si>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</si>
  <si>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</si>
  <si>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</si>
  <si>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</si>
  <si>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</si>
  <si>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</si>
  <si>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</si>
  <si>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</si>
  <si>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</si>
  <si>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</si>
  <si>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</si>
  <si>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</si>
  <si>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</si>
  <si>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</si>
  <si>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</si>
  <si>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</si>
  <si>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</si>
  <si>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</si>
  <si>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</si>
  <si>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</si>
  <si>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</si>
  <si>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</si>
  <si>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</si>
  <si>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</si>
  <si>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</si>
  <si>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</si>
  <si>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</si>
  <si>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</si>
  <si>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</si>
  <si>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</si>
  <si>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</si>
  <si>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</si>
  <si>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</si>
  <si>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</si>
  <si>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</si>
  <si>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</si>
  <si>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</si>
  <si>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</si>
  <si>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</si>
  <si>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</si>
  <si>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</si>
  <si>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</si>
  <si>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</si>
  <si>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</si>
  <si>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</si>
  <si>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</si>
  <si>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</si>
  <si>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</si>
  <si>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</si>
  <si>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</si>
  <si>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</si>
  <si>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</si>
  <si>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</si>
  <si>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</si>
  <si>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</si>
  <si>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</si>
  <si>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</si>
  <si>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</si>
  <si>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</si>
  <si>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</si>
  <si>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</si>
  <si>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</si>
  <si>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</si>
  <si>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</si>
  <si>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</si>
  <si>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</si>
  <si>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</si>
  <si>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</si>
  <si>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</si>
  <si>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</si>
  <si>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</si>
  <si>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</si>
  <si>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</si>
  <si>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</si>
  <si>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</si>
  <si>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</si>
  <si>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</si>
  <si>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</si>
  <si>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</si>
  <si>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</si>
  <si>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</si>
  <si>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</si>
  <si>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</si>
  <si>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</si>
  <si>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</si>
  <si>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</si>
  <si>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</si>
  <si>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</si>
  <si>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</si>
  <si>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</si>
  <si>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</si>
  <si>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</si>
  <si>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</si>
  <si>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</si>
  <si>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</si>
  <si>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</si>
  <si>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</si>
  <si>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</si>
  <si>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</si>
  <si>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</si>
  <si>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</si>
  <si>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</si>
  <si>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</si>
  <si>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</si>
  <si>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</si>
  <si>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</si>
  <si>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</si>
  <si>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</si>
  <si>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</si>
  <si>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</si>
  <si>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</si>
  <si>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</si>
  <si>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</si>
  <si>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</si>
  <si>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</si>
  <si>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</si>
  <si>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</si>
  <si>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</si>
  <si>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</si>
  <si>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</si>
  <si>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</si>
  <si>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</si>
  <si>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</si>
  <si>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</si>
  <si>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</si>
  <si>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</si>
  <si>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</si>
  <si>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</si>
  <si>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</si>
  <si>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</si>
  <si>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</si>
  <si>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</si>
  <si>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</si>
  <si>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</si>
  <si>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</si>
  <si>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</si>
  <si>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</si>
  <si>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</si>
  <si>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</si>
  <si>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</si>
  <si>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</si>
  <si>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</si>
  <si>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</si>
  <si>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</si>
  <si>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</si>
  <si>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</si>
  <si>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</si>
  <si>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</si>
  <si>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</si>
  <si>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</si>
  <si>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</si>
  <si>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</si>
  <si>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</si>
  <si>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</si>
  <si>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</si>
  <si>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</si>
  <si>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</si>
  <si>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</si>
  <si>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</si>
  <si>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</si>
  <si>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</si>
  <si>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</si>
  <si>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</si>
  <si>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</si>
  <si>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</si>
  <si>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</si>
  <si>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</si>
  <si>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</si>
  <si>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</si>
  <si>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</si>
  <si>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</si>
  <si>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</si>
  <si>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</si>
  <si>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</si>
  <si>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</si>
  <si>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</si>
  <si>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</si>
  <si>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</si>
  <si>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</si>
  <si>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</si>
  <si>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</si>
  <si>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</si>
  <si>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</si>
  <si>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</si>
  <si>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</si>
  <si>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</si>
  <si>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</si>
  <si>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</si>
  <si>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</si>
  <si>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</si>
  <si>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</si>
  <si>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</si>
  <si>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</si>
  <si>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</si>
  <si>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</si>
  <si>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</si>
  <si>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</si>
  <si>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</si>
  <si>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</si>
  <si>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</si>
  <si>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</si>
  <si>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</si>
  <si>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</si>
  <si>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</si>
  <si>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</si>
  <si>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</si>
  <si>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</si>
  <si>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</si>
  <si>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</si>
  <si>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</si>
  <si>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</si>
  <si>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</si>
  <si>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</si>
  <si>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</si>
  <si>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</si>
  <si>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</si>
  <si>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</si>
  <si>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</si>
  <si>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</si>
  <si>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</si>
  <si>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</si>
  <si>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</si>
  <si>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</si>
  <si>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</si>
  <si>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</si>
  <si>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</si>
  <si>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</si>
  <si>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</si>
  <si>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</si>
  <si>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</si>
  <si>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</si>
  <si>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</si>
  <si>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</si>
  <si>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</si>
  <si>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</si>
  <si>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</si>
  <si>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</si>
  <si>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</si>
  <si>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</si>
  <si>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</si>
  <si>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</si>
  <si>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</si>
  <si>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</si>
  <si>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>Muster-Temp.gebiet 1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</si>
  <si>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</si>
  <si>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</si>
  <si>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Muster-Temp.gebiet 2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</si>
  <si>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</si>
  <si>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</si>
  <si>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</si>
  <si>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</si>
  <si>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</si>
  <si>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</si>
  <si>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</si>
  <si>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</si>
  <si>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</si>
  <si>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</si>
  <si>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</si>
  <si>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</si>
  <si>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</si>
  <si>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</si>
  <si>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</si>
  <si>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</si>
  <si>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</si>
  <si>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</si>
  <si>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</si>
  <si>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</si>
  <si>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</si>
  <si>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</si>
  <si>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</si>
  <si>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</si>
  <si>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</si>
  <si>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</si>
  <si>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</si>
  <si>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</si>
  <si>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</si>
  <si>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</si>
  <si>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</si>
  <si>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</si>
  <si>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</si>
  <si>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</si>
  <si>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</si>
  <si>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</si>
  <si>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</si>
  <si>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</si>
  <si>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</si>
  <si>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</si>
  <si>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</si>
  <si>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</si>
  <si>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</si>
  <si>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</si>
  <si>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</si>
  <si>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</si>
  <si>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</si>
  <si>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</si>
  <si>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</si>
  <si>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</si>
  <si>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</si>
  <si>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</si>
  <si>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</si>
  <si>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</si>
  <si>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</si>
  <si>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</si>
  <si>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</si>
  <si>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Die Veröffentlichung erfolgt im Rahmen der Vorgaben der Kooperationsvereinbarung und des Leitfadens "Abwicklung von Standardlastprofilen Gas".</t>
  </si>
  <si>
    <t>Bei Netzbetreibern mit Marktgebietsüberlappung sollte das SLP Verfahren in beiden Marktgebieten identisch sein.</t>
  </si>
  <si>
    <t>infra fürth gmbh</t>
  </si>
  <si>
    <t>9870025900001</t>
  </si>
  <si>
    <t>Leyher Straße 69</t>
  </si>
  <si>
    <t>D-90763</t>
  </si>
  <si>
    <t>Fürth</t>
  </si>
  <si>
    <t>Harald Haußecker</t>
  </si>
  <si>
    <t>harald.haussecker@infra-fuerth.de</t>
  </si>
  <si>
    <t>0911 9704 7291</t>
  </si>
  <si>
    <t>NCHN007002590000</t>
  </si>
  <si>
    <t>fürth</t>
  </si>
  <si>
    <t>DE_HMF04</t>
  </si>
  <si>
    <t>DE_GBH04</t>
  </si>
  <si>
    <t>DE_GBA04</t>
  </si>
  <si>
    <t>DE_HEF04</t>
  </si>
  <si>
    <t>DE_GHA04</t>
  </si>
  <si>
    <t>DE_GGB04</t>
  </si>
  <si>
    <t>DE_GGA04</t>
  </si>
  <si>
    <t>DE_GKO04</t>
  </si>
  <si>
    <t>DE_GMK04</t>
  </si>
  <si>
    <t>DE_GPD04</t>
  </si>
  <si>
    <t>DE_GWA04</t>
  </si>
  <si>
    <t>DE_GMF04</t>
  </si>
  <si>
    <t>DE_GBD04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</si>
</sst>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B7" sqref="B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s="8" t="s">
        <v>656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653</v>
      </c>
    </row>
    <row r="12" spans="2:7" s="8" customFormat="1">
      <c r="B12" s="8" t="s">
        <v>657</v>
      </c>
    </row>
    <row r="13" spans="2:7" s="8" customFormat="1">
      <c r="B13" s="8" t="s">
        <v>654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42248</v>
      </c>
      <c r="E29" s="8"/>
      <c r="F29" s="8"/>
      <c r="G29" s="8"/>
      <c r="H29" s="8"/>
    </row>
    <row r="30" spans="2:12">
      <c r="B30" s="21" t="s">
        <v>346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42621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483</v>
      </c>
      <c r="D11" s="331" t="s">
        <v>659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660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 t="s">
        <v>661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662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663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664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458</v>
      </c>
      <c r="D27" s="42" t="s">
        <v>394</v>
      </c>
      <c r="E27" s="39"/>
      <c r="F27" s="11"/>
    </row>
    <row r="28" spans="1:15">
      <c r="B28" s="15"/>
      <c r="C28" s="65" t="s">
        <v>497</v>
      </c>
      <c r="D28" s="48" t="str">
        <f>IF(D27&lt;&gt;C28,VLOOKUP(D27,$C$29:$D$48,2,FALSE),C28)</f>
        <v>Fürth</v>
      </c>
      <c r="E28" s="38"/>
      <c r="F28" s="11"/>
      <c r="G28" s="2"/>
    </row>
    <row r="29" spans="1:15">
      <c r="B29" s="15"/>
      <c r="C29" s="22" t="s">
        <v>394</v>
      </c>
      <c r="D29" s="45" t="s">
        <v>662</v>
      </c>
      <c r="E29" s="40"/>
      <c r="F29" s="11"/>
      <c r="G29" s="2"/>
    </row>
    <row r="30" spans="1:15">
      <c r="B30" s="15"/>
      <c r="C30" s="22" t="s">
        <v>395</v>
      </c>
      <c r="D30" s="45"/>
      <c r="E30" s="40"/>
      <c r="F30" s="47"/>
      <c r="G30" s="2"/>
    </row>
    <row r="31" spans="1:15">
      <c r="B31" s="15"/>
      <c r="C31" s="22" t="s">
        <v>418</v>
      </c>
      <c r="D31" s="46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35" sqref="D3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infra fürth gmbh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Fürth</v>
      </c>
      <c r="E6" s="15"/>
      <c r="H6" s="67"/>
      <c r="I6" s="67"/>
      <c r="J6" s="67"/>
      <c r="K6" s="67"/>
    </row>
    <row r="7" spans="2:15" ht="15" customHeight="1">
      <c r="B7" s="22"/>
      <c r="C7" s="60" t="s">
        <v>485</v>
      </c>
      <c r="D7" s="328" t="str">
        <f>Netzbetreiber!$D$11</f>
        <v>9870025900001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429</v>
      </c>
      <c r="D15" s="42" t="s">
        <v>666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427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367</v>
      </c>
      <c r="D18" s="49" t="s">
        <v>256</v>
      </c>
      <c r="E18" s="15"/>
      <c r="H18" s="269" t="s">
        <v>256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569</v>
      </c>
      <c r="I19" s="270" t="s">
        <v>486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487</v>
      </c>
      <c r="I20" s="270" t="s">
        <v>488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609</v>
      </c>
      <c r="D22" s="49" t="s">
        <v>605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369</v>
      </c>
      <c r="C26" s="6" t="s">
        <v>572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491</v>
      </c>
      <c r="C31" s="6" t="s">
        <v>571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543</v>
      </c>
      <c r="C35" s="24" t="s">
        <v>493</v>
      </c>
      <c r="D35" s="42">
        <v>13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544</v>
      </c>
      <c r="C37" s="5" t="s">
        <v>364</v>
      </c>
      <c r="D37" s="34">
        <v>1500000</v>
      </c>
      <c r="E37" s="15" t="s">
        <v>501</v>
      </c>
      <c r="I37" s="267"/>
      <c r="J37" s="267"/>
      <c r="K37" s="267"/>
      <c r="L37" s="267"/>
      <c r="M37" s="268"/>
    </row>
    <row r="38" spans="2:39" customFormat="1" ht="15" customHeight="1">
      <c r="C38" s="8" t="s">
        <v>489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545</v>
      </c>
      <c r="C40" s="5" t="s">
        <v>365</v>
      </c>
      <c r="D40" s="36">
        <v>500</v>
      </c>
      <c r="E40" s="15" t="s">
        <v>535</v>
      </c>
      <c r="H40" s="67"/>
      <c r="I40" s="67"/>
      <c r="J40" s="67"/>
      <c r="K40" s="67"/>
    </row>
    <row r="41" spans="2:39" ht="15" customHeight="1">
      <c r="C41" s="8" t="s">
        <v>490</v>
      </c>
    </row>
    <row r="42" spans="2:39" ht="15" customHeight="1">
      <c r="B42" s="7"/>
      <c r="C42" s="3"/>
    </row>
    <row r="43" spans="2:39" ht="15" customHeight="1">
      <c r="B43" s="7"/>
      <c r="C43" s="3" t="s">
        <v>534</v>
      </c>
    </row>
    <row r="44" spans="2:39" ht="18" customHeight="1">
      <c r="C44" s="3" t="s">
        <v>536</v>
      </c>
    </row>
    <row r="45" spans="2:39" ht="18" customHeight="1">
      <c r="C45" s="3"/>
    </row>
    <row r="46" spans="2:39" ht="15" customHeight="1">
      <c r="B46" s="22" t="s">
        <v>546</v>
      </c>
      <c r="C46" s="60" t="s">
        <v>570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580</v>
      </c>
      <c r="D48" s="45" t="s">
        <v>595</v>
      </c>
    </row>
    <row r="49" spans="3:4" ht="18" customHeight="1">
      <c r="C49" s="22" t="s">
        <v>581</v>
      </c>
      <c r="D49" s="45" t="s">
        <v>598</v>
      </c>
    </row>
    <row r="50" spans="3:4" ht="18" customHeight="1">
      <c r="C50" s="22" t="s">
        <v>582</v>
      </c>
      <c r="D50" s="45"/>
    </row>
    <row r="51" spans="3:4" ht="18" customHeight="1">
      <c r="C51" s="22" t="s">
        <v>583</v>
      </c>
      <c r="D51" s="45"/>
    </row>
    <row r="52" spans="3:4" ht="18" customHeight="1">
      <c r="C52" s="22" t="s">
        <v>584</v>
      </c>
      <c r="D52" s="45"/>
    </row>
    <row r="53" spans="3:4" ht="18" customHeight="1">
      <c r="C53" s="22" t="s">
        <v>585</v>
      </c>
      <c r="D53" s="45"/>
    </row>
    <row r="54" spans="3:4" ht="18" customHeight="1">
      <c r="C54" s="22" t="s">
        <v>586</v>
      </c>
      <c r="D54" s="45"/>
    </row>
    <row r="55" spans="3:4" ht="18" customHeight="1">
      <c r="C55" s="22" t="s">
        <v>587</v>
      </c>
      <c r="D55" s="45"/>
    </row>
    <row r="56" spans="3:4" ht="18" customHeight="1">
      <c r="C56" s="22" t="s">
        <v>588</v>
      </c>
      <c r="D56" s="45"/>
    </row>
    <row r="57" spans="3:4" ht="18" customHeight="1">
      <c r="C57" s="22" t="s">
        <v>589</v>
      </c>
      <c r="D57" s="45"/>
    </row>
    <row r="58" spans="3:4" ht="18" customHeight="1">
      <c r="C58" s="22" t="s">
        <v>590</v>
      </c>
      <c r="D58" s="45"/>
    </row>
    <row r="59" spans="3:4" ht="18" customHeight="1">
      <c r="C59" s="22" t="s">
        <v>591</v>
      </c>
      <c r="D59" s="45"/>
    </row>
    <row r="60" spans="3:4" ht="18" customHeight="1">
      <c r="C60" s="22" t="s">
        <v>592</v>
      </c>
      <c r="D60" s="45"/>
    </row>
    <row r="61" spans="3:4" ht="18" customHeight="1">
      <c r="C61" s="22" t="s">
        <v>593</v>
      </c>
      <c r="D61" s="45"/>
    </row>
    <row r="62" spans="3:4" ht="18" customHeight="1">
      <c r="C62" s="22" t="s">
        <v>594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G24" sqref="G24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Netzbetreiber!D9</f>
        <v>infra fürth gmbh</v>
      </c>
      <c r="F4" s="330"/>
      <c r="G4" s="330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Fürth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Netzbetreiber!D11</f>
        <v>9870025900001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#01'!F10)</f>
        <v>Muster-Temp.gebiet 1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386</v>
      </c>
      <c r="D15" s="343"/>
      <c r="E15" s="89" t="s">
        <v>448</v>
      </c>
      <c r="F15" s="262" t="s">
        <v>70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522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491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508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510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498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498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667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509</v>
      </c>
      <c r="D25" s="186"/>
      <c r="E25" s="159">
        <v>107620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499</v>
      </c>
      <c r="F26" s="155" t="s">
        <v>499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499</v>
      </c>
      <c r="S26" s="67" t="s">
        <v>500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450</v>
      </c>
      <c r="D34" s="152" t="s">
        <v>449</v>
      </c>
      <c r="E34" s="155" t="s">
        <v>506</v>
      </c>
      <c r="F34" s="155" t="s">
        <v>506</v>
      </c>
      <c r="G34" s="155" t="s">
        <v>506</v>
      </c>
      <c r="H34" s="155" t="s">
        <v>506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506</v>
      </c>
      <c r="S34" s="67" t="s">
        <v>507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141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532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508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510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fürth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509</v>
      </c>
      <c r="D59" s="186"/>
      <c r="E59" s="159">
        <f>E25</f>
        <v>107620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521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144</v>
      </c>
    </row>
    <row r="67" spans="2:1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141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141</v>
      </c>
    </row>
    <row r="70" spans="2:15">
      <c r="B70" s="181"/>
      <c r="C70" s="190" t="s">
        <v>442</v>
      </c>
      <c r="D70" s="118" t="s">
        <v>532</v>
      </c>
      <c r="E70" s="162" t="s">
        <v>452</v>
      </c>
      <c r="F70" s="162" t="s">
        <v>452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141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Netzbetreiber!$D$9</f>
        <v>infra fürth gmbh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Fürth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Netzbetreiber!$D$11</f>
        <v>9870025900001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#02'!F10)</f>
        <v>Muster-Temp.gebiet 2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386</v>
      </c>
      <c r="D15" s="343"/>
      <c r="E15" s="89" t="s">
        <v>448</v>
      </c>
      <c r="F15" s="262" t="s">
        <v>70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522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491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508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510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498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575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509</v>
      </c>
      <c r="D25" s="186"/>
      <c r="E25" s="159" t="s">
        <v>362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499</v>
      </c>
      <c r="F26" s="155" t="s">
        <v>499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499</v>
      </c>
      <c r="S26" s="67" t="s">
        <v>500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450</v>
      </c>
      <c r="D34" s="152" t="s">
        <v>449</v>
      </c>
      <c r="E34" s="155" t="s">
        <v>506</v>
      </c>
      <c r="F34" s="155" t="s">
        <v>506</v>
      </c>
      <c r="G34" s="155" t="s">
        <v>506</v>
      </c>
      <c r="H34" s="155" t="s">
        <v>506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506</v>
      </c>
      <c r="S34" s="67" t="s">
        <v>507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141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532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508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510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509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521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141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141</v>
      </c>
    </row>
    <row r="70" spans="2:15">
      <c r="B70" s="181"/>
      <c r="C70" s="190" t="s">
        <v>442</v>
      </c>
      <c r="D70" s="118" t="s">
        <v>532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141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5" zoomScale="80" zoomScaleNormal="80" workbookViewId="0">
      <selection activeCell="D25" sqref="D25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363</v>
      </c>
    </row>
    <row r="3" spans="2:26">
      <c r="B3" s="129" t="s">
        <v>464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368</v>
      </c>
      <c r="D5" s="54" t="str">
        <f>Netzbetreiber!$D$9</f>
        <v>infra fürth gmbh</v>
      </c>
      <c r="E5" s="129"/>
      <c r="J5" s="88" t="s">
        <v>495</v>
      </c>
      <c r="K5" s="130" t="s">
        <v>496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336</v>
      </c>
      <c r="D6" s="54" t="str">
        <f>Netzbetreiber!$D$28</f>
        <v>Fürth</v>
      </c>
      <c r="E6" s="129"/>
      <c r="F6" s="129"/>
      <c r="K6" s="130" t="s">
        <v>503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485</v>
      </c>
      <c r="D7" s="54" t="str">
        <f>Netzbetreiber!$D$11</f>
        <v>9870025900001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42278</v>
      </c>
      <c r="E8" s="129"/>
      <c r="F8" s="129"/>
      <c r="H8" s="127" t="s">
        <v>493</v>
      </c>
      <c r="J8" s="131">
        <f>COUNTA(D12:D100)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492</v>
      </c>
      <c r="D10" s="133" t="s">
        <v>146</v>
      </c>
      <c r="E10" s="272" t="s">
        <v>505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.75" thickBot="1">
      <c r="B11" s="138" t="s">
        <v>494</v>
      </c>
      <c r="C11" s="139" t="s">
        <v>504</v>
      </c>
      <c r="D11" s="293" t="s">
        <v>246</v>
      </c>
      <c r="E11" s="163" t="s">
        <v>511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Fürth</v>
      </c>
      <c r="D12" s="62" t="s">
        <v>246</v>
      </c>
      <c r="E12" s="164" t="s">
        <v>671</v>
      </c>
      <c r="F12" s="296" t="str">
        <f>VLOOKUP($E12,'BDEW-Standard'!$B$3:$M$158,F$9,0)</f>
        <v>D14</v>
      </c>
      <c r="H12" s="273">
        <f>ROUND(VLOOKUP($E12,'BDEW-Standard'!$B$3:$M$158,H$9,0),7)</f>
        <v>3.1850190999999999</v>
      </c>
      <c r="I12" s="273">
        <f>ROUND(VLOOKUP($E12,'BDEW-Standard'!$B$3:$M$158,I$9,0),7)</f>
        <v>-37.412415500000002</v>
      </c>
      <c r="J12" s="273">
        <f>ROUND(VLOOKUP($E12,'BDEW-Standard'!$B$3:$M$158,J$9,0),7)</f>
        <v>6.1723179000000004</v>
      </c>
      <c r="K12" s="273">
        <f>ROUND(VLOOKUP($E12,'BDEW-Standard'!$B$3:$M$158,K$9,0),7)</f>
        <v>7.6109599999999999E-2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4" si="1">($H12/(1+($I12/($Q$9-$L12))^$J12)+$K12)+MAX($M12*$Q$9+$N12,$O12*$Q$9+$P12)</f>
        <v>0.95508749343949439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Fürth</v>
      </c>
      <c r="D13" s="62" t="s">
        <v>246</v>
      </c>
      <c r="E13" s="164" t="s">
        <v>668</v>
      </c>
      <c r="F13" s="296" t="str">
        <f>VLOOKUP($E13,'BDEW-Standard'!$B$3:$M$158,F$9,0)</f>
        <v>D24</v>
      </c>
      <c r="H13" s="273">
        <f>ROUND(VLOOKUP($E13,'BDEW-Standard'!$B$3:$M$158,H$9,0),7)</f>
        <v>2.5187775000000001</v>
      </c>
      <c r="I13" s="273">
        <f>ROUND(VLOOKUP($E13,'BDEW-Standard'!$B$3:$M$158,I$9,0),7)</f>
        <v>-35.033375399999997</v>
      </c>
      <c r="J13" s="273">
        <f>ROUND(VLOOKUP($E13,'BDEW-Standard'!$B$3:$M$158,J$9,0),7)</f>
        <v>6.2240634000000004</v>
      </c>
      <c r="K13" s="273">
        <f>ROUND(VLOOKUP($E13,'BDEW-Standard'!$B$3:$M$158,K$9,0),7)</f>
        <v>0.10107820000000001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1.0146273685996503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4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Fürth</v>
      </c>
      <c r="D14" s="62" t="s">
        <v>246</v>
      </c>
      <c r="E14" s="164" t="s">
        <v>679</v>
      </c>
      <c r="F14" s="296" t="str">
        <f>VLOOKUP($E14,'BDEW-Standard'!$B$3:$M$158,F$9,0)</f>
        <v>MF4</v>
      </c>
      <c r="H14" s="273">
        <f>ROUND(VLOOKUP($E14,'BDEW-Standard'!$B$3:$M$158,H$9,0),7)</f>
        <v>2.5187775000000001</v>
      </c>
      <c r="I14" s="273">
        <f>ROUND(VLOOKUP($E14,'BDEW-Standard'!$B$3:$M$158,I$9,0),7)</f>
        <v>-35.033375399999997</v>
      </c>
      <c r="J14" s="273">
        <f>ROUND(VLOOKUP($E14,'BDEW-Standard'!$B$3:$M$158,J$9,0),7)</f>
        <v>6.2240634000000004</v>
      </c>
      <c r="K14" s="273">
        <f>ROUND(VLOOKUP($E14,'BDEW-Standard'!$B$3:$M$158,K$9,0),7)</f>
        <v>0.10107820000000001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1.0146273685996503</v>
      </c>
      <c r="R14" s="274">
        <f>ROUND(VLOOKUP(MID($E14,4,3),'Wochentag F(WT)'!$B$7:$J$22,R$9,0),4)</f>
        <v>1.0354000000000001</v>
      </c>
      <c r="S14" s="274">
        <f>ROUND(VLOOKUP(MID($E14,4,3),'Wochentag F(WT)'!$B$7:$J$22,S$9,0),4)</f>
        <v>1.0523</v>
      </c>
      <c r="T14" s="274">
        <f>ROUND(VLOOKUP(MID($E14,4,3),'Wochentag F(WT)'!$B$7:$J$22,T$9,0),4)</f>
        <v>1.0448999999999999</v>
      </c>
      <c r="U14" s="274">
        <f>ROUND(VLOOKUP(MID($E14,4,3),'Wochentag F(WT)'!$B$7:$J$22,U$9,0),4)</f>
        <v>1.0494000000000001</v>
      </c>
      <c r="V14" s="274">
        <f>ROUND(VLOOKUP(MID($E14,4,3),'Wochentag F(WT)'!$B$7:$J$22,V$9,0),4)</f>
        <v>0.98850000000000005</v>
      </c>
      <c r="W14" s="274">
        <f>ROUND(VLOOKUP(MID($E14,4,3),'Wochentag F(WT)'!$B$7:$J$22,W$9,0),4)</f>
        <v>0.88600000000000001</v>
      </c>
      <c r="X14" s="275">
        <f t="shared" si="2"/>
        <v>0.94349999999999934</v>
      </c>
      <c r="Y14" s="292"/>
      <c r="Z14" s="210"/>
    </row>
    <row r="15" spans="2:26" s="142" customFormat="1">
      <c r="B15" s="143">
        <v>4</v>
      </c>
      <c r="C15" s="144" t="str">
        <f t="shared" si="0"/>
        <v>Fürth</v>
      </c>
      <c r="D15" s="62" t="s">
        <v>246</v>
      </c>
      <c r="E15" s="164" t="s">
        <v>676</v>
      </c>
      <c r="F15" s="296" t="str">
        <f>VLOOKUP($E15,'BDEW-Standard'!$B$3:$M$158,F$9,0)</f>
        <v>MK4</v>
      </c>
      <c r="H15" s="273">
        <f>ROUND(VLOOKUP($E15,'BDEW-Standard'!$B$3:$M$158,H$9,0),7)</f>
        <v>3.1177248</v>
      </c>
      <c r="I15" s="273">
        <f>ROUND(VLOOKUP($E15,'BDEW-Standard'!$B$3:$M$158,I$9,0),7)</f>
        <v>-35.871506199999999</v>
      </c>
      <c r="J15" s="273">
        <f>ROUND(VLOOKUP($E15,'BDEW-Standard'!$B$3:$M$158,J$9,0),7)</f>
        <v>7.5186828999999999</v>
      </c>
      <c r="K15" s="273">
        <f>ROUND(VLOOKUP($E15,'BDEW-Standard'!$B$3:$M$158,K$9,0),7)</f>
        <v>3.4330100000000002E-2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0.9622064996731321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Fürth</v>
      </c>
      <c r="D16" s="62" t="s">
        <v>246</v>
      </c>
      <c r="E16" s="164" t="s">
        <v>672</v>
      </c>
      <c r="F16" s="296" t="str">
        <f>VLOOKUP($E16,'BDEW-Standard'!$B$3:$M$158,F$9,0)</f>
        <v>HA4</v>
      </c>
      <c r="H16" s="273">
        <f>ROUND(VLOOKUP($E16,'BDEW-Standard'!$B$3:$M$158,H$9,0),7)</f>
        <v>4.0196902000000003</v>
      </c>
      <c r="I16" s="273">
        <f>ROUND(VLOOKUP($E16,'BDEW-Standard'!$B$3:$M$158,I$9,0),7)</f>
        <v>-37.828203700000003</v>
      </c>
      <c r="J16" s="273">
        <f>ROUND(VLOOKUP($E16,'BDEW-Standard'!$B$3:$M$158,J$9,0),7)</f>
        <v>8.1593368999999996</v>
      </c>
      <c r="K16" s="273">
        <f>ROUND(VLOOKUP($E16,'BDEW-Standard'!$B$3:$M$158,K$9,0),7)</f>
        <v>4.72845E-2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0.86486713303260787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Fürth</v>
      </c>
      <c r="D17" s="62" t="s">
        <v>246</v>
      </c>
      <c r="E17" s="164" t="s">
        <v>675</v>
      </c>
      <c r="F17" s="296" t="str">
        <f>VLOOKUP($E17,'BDEW-Standard'!$B$3:$M$158,F$9,0)</f>
        <v>KO4</v>
      </c>
      <c r="H17" s="273">
        <f>ROUND(VLOOKUP($E17,'BDEW-Standard'!$B$3:$M$158,H$9,0),7)</f>
        <v>3.4428942999999999</v>
      </c>
      <c r="I17" s="273">
        <f>ROUND(VLOOKUP($E17,'BDEW-Standard'!$B$3:$M$158,I$9,0),7)</f>
        <v>-36.659050399999998</v>
      </c>
      <c r="J17" s="273">
        <f>ROUND(VLOOKUP($E17,'BDEW-Standard'!$B$3:$M$158,J$9,0),7)</f>
        <v>7.6083226000000002</v>
      </c>
      <c r="K17" s="273">
        <f>ROUND(VLOOKUP($E17,'BDEW-Standard'!$B$3:$M$158,K$9,0),7)</f>
        <v>7.4685000000000001E-2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0.97768382110526542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Fürth</v>
      </c>
      <c r="D18" s="62" t="s">
        <v>246</v>
      </c>
      <c r="E18" s="164" t="s">
        <v>680</v>
      </c>
      <c r="F18" s="296" t="str">
        <f>VLOOKUP($E18,'BDEW-Standard'!$B$3:$M$158,F$9,0)</f>
        <v>BD4</v>
      </c>
      <c r="H18" s="273">
        <f>ROUND(VLOOKUP($E18,'BDEW-Standard'!$B$3:$M$158,H$9,0),7)</f>
        <v>3.75</v>
      </c>
      <c r="I18" s="273">
        <f>ROUND(VLOOKUP($E18,'BDEW-Standard'!$B$3:$M$158,I$9,0),7)</f>
        <v>-37.5</v>
      </c>
      <c r="J18" s="273">
        <f>ROUND(VLOOKUP($E18,'BDEW-Standard'!$B$3:$M$158,J$9,0),7)</f>
        <v>6.8</v>
      </c>
      <c r="K18" s="273">
        <f>ROUND(VLOOKUP($E18,'BDEW-Standard'!$B$3:$M$158,K$9,0),7)</f>
        <v>6.0911300000000002E-2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1.0126136468627658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Fürth</v>
      </c>
      <c r="D19" s="62" t="s">
        <v>246</v>
      </c>
      <c r="E19" s="164" t="s">
        <v>673</v>
      </c>
      <c r="F19" s="296" t="str">
        <f>VLOOKUP($E19,'BDEW-Standard'!$B$3:$M$158,F$9,0)</f>
        <v>GB4</v>
      </c>
      <c r="H19" s="273">
        <f>ROUND(VLOOKUP($E19,'BDEW-Standard'!$B$3:$M$158,H$9,0),7)</f>
        <v>3.6017736</v>
      </c>
      <c r="I19" s="273">
        <f>ROUND(VLOOKUP($E19,'BDEW-Standard'!$B$3:$M$158,I$9,0),7)</f>
        <v>-37.882536799999997</v>
      </c>
      <c r="J19" s="273">
        <f>ROUND(VLOOKUP($E19,'BDEW-Standard'!$B$3:$M$158,J$9,0),7)</f>
        <v>6.9836070000000001</v>
      </c>
      <c r="K19" s="273">
        <f>ROUND(VLOOKUP($E19,'BDEW-Standard'!$B$3:$M$158,K$9,0),7)</f>
        <v>5.4826199999999999E-2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0.90239375975311864</v>
      </c>
      <c r="R19" s="274">
        <f>ROUND(VLOOKUP(MID($E19,4,3),'Wochentag F(WT)'!$B$7:$J$22,R$9,0),4)</f>
        <v>0.98970000000000002</v>
      </c>
      <c r="S19" s="274">
        <f>ROUND(VLOOKUP(MID($E19,4,3),'Wochentag F(WT)'!$B$7:$J$22,S$9,0),4)</f>
        <v>0.9627</v>
      </c>
      <c r="T19" s="274">
        <f>ROUND(VLOOKUP(MID($E19,4,3),'Wochentag F(WT)'!$B$7:$J$22,T$9,0),4)</f>
        <v>1.0507</v>
      </c>
      <c r="U19" s="274">
        <f>ROUND(VLOOKUP(MID($E19,4,3),'Wochentag F(WT)'!$B$7:$J$22,U$9,0),4)</f>
        <v>1.0551999999999999</v>
      </c>
      <c r="V19" s="274">
        <f>ROUND(VLOOKUP(MID($E19,4,3),'Wochentag F(WT)'!$B$7:$J$22,V$9,0),4)</f>
        <v>1.0297000000000001</v>
      </c>
      <c r="W19" s="274">
        <f>ROUND(VLOOKUP(MID($E19,4,3),'Wochentag F(WT)'!$B$7:$J$22,W$9,0),4)</f>
        <v>0.97670000000000001</v>
      </c>
      <c r="X19" s="275">
        <f t="shared" si="2"/>
        <v>0.9352999999999998</v>
      </c>
      <c r="Y19" s="292"/>
      <c r="Z19" s="210"/>
    </row>
    <row r="20" spans="2:26" s="142" customFormat="1">
      <c r="B20" s="143">
        <v>9</v>
      </c>
      <c r="C20" s="144" t="str">
        <f t="shared" si="0"/>
        <v>Fürth</v>
      </c>
      <c r="D20" s="62" t="s">
        <v>246</v>
      </c>
      <c r="E20" s="164" t="s">
        <v>669</v>
      </c>
      <c r="F20" s="296" t="str">
        <f>VLOOKUP($E20,'BDEW-Standard'!$B$3:$M$158,F$9,0)</f>
        <v>BH4</v>
      </c>
      <c r="H20" s="273">
        <f>ROUND(VLOOKUP($E20,'BDEW-Standard'!$B$3:$M$158,H$9,0),7)</f>
        <v>2.4595180999999999</v>
      </c>
      <c r="I20" s="273">
        <f>ROUND(VLOOKUP($E20,'BDEW-Standard'!$B$3:$M$158,I$9,0),7)</f>
        <v>-35.253212400000002</v>
      </c>
      <c r="J20" s="273">
        <f>ROUND(VLOOKUP($E20,'BDEW-Standard'!$B$3:$M$158,J$9,0),7)</f>
        <v>6.0587001000000003</v>
      </c>
      <c r="K20" s="273">
        <f>ROUND(VLOOKUP($E20,'BDEW-Standard'!$B$3:$M$158,K$9,0),7)</f>
        <v>0.16473699999999999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1.043802057143173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92"/>
      <c r="Z20" s="210"/>
    </row>
    <row r="21" spans="2:26" s="142" customFormat="1">
      <c r="B21" s="143">
        <v>10</v>
      </c>
      <c r="C21" s="144" t="str">
        <f t="shared" si="0"/>
        <v>Fürth</v>
      </c>
      <c r="D21" s="62" t="s">
        <v>246</v>
      </c>
      <c r="E21" s="164" t="s">
        <v>678</v>
      </c>
      <c r="F21" s="296" t="str">
        <f>VLOOKUP($E21,'BDEW-Standard'!$B$3:$M$158,F$9,0)</f>
        <v>WA4</v>
      </c>
      <c r="H21" s="273">
        <f>ROUND(VLOOKUP($E21,'BDEW-Standard'!$B$3:$M$158,H$9,0),7)</f>
        <v>1.0535874999999999</v>
      </c>
      <c r="I21" s="273">
        <f>ROUND(VLOOKUP($E21,'BDEW-Standard'!$B$3:$M$158,I$9,0),7)</f>
        <v>-35.299999999999997</v>
      </c>
      <c r="J21" s="273">
        <f>ROUND(VLOOKUP($E21,'BDEW-Standard'!$B$3:$M$158,J$9,0),7)</f>
        <v>4.8662747</v>
      </c>
      <c r="K21" s="273">
        <f>ROUND(VLOOKUP($E21,'BDEW-Standard'!$B$3:$M$158,K$9,0),7)</f>
        <v>0.68110420000000005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1.0844348950990992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2"/>
      <c r="Z21" s="210"/>
    </row>
    <row r="22" spans="2:26" s="142" customFormat="1">
      <c r="B22" s="143">
        <v>11</v>
      </c>
      <c r="C22" s="144" t="str">
        <f t="shared" si="0"/>
        <v>Fürth</v>
      </c>
      <c r="D22" s="62" t="s">
        <v>246</v>
      </c>
      <c r="E22" s="164" t="s">
        <v>677</v>
      </c>
      <c r="F22" s="296" t="str">
        <f>VLOOKUP($E22,'BDEW-Standard'!$B$3:$M$158,F$9,0)</f>
        <v>PD4</v>
      </c>
      <c r="H22" s="273">
        <f>ROUND(VLOOKUP($E22,'BDEW-Standard'!$B$3:$M$158,H$9,0),7)</f>
        <v>3.85</v>
      </c>
      <c r="I22" s="273">
        <f>ROUND(VLOOKUP($E22,'BDEW-Standard'!$B$3:$M$158,I$9,0),7)</f>
        <v>-37</v>
      </c>
      <c r="J22" s="273">
        <f>ROUND(VLOOKUP($E22,'BDEW-Standard'!$B$3:$M$158,J$9,0),7)</f>
        <v>10.2405021</v>
      </c>
      <c r="K22" s="273">
        <f>ROUND(VLOOKUP($E22,'BDEW-Standard'!$B$3:$M$158,K$9,0),7)</f>
        <v>4.6924300000000002E-2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0.75691065279879233</v>
      </c>
      <c r="R22" s="274">
        <f>ROUND(VLOOKUP(MID($E22,4,3),'Wochentag F(WT)'!$B$7:$J$22,R$9,0),4)</f>
        <v>1.0214000000000001</v>
      </c>
      <c r="S22" s="274">
        <f>ROUND(VLOOKUP(MID($E22,4,3),'Wochentag F(WT)'!$B$7:$J$22,S$9,0),4)</f>
        <v>1.0866</v>
      </c>
      <c r="T22" s="274">
        <f>ROUND(VLOOKUP(MID($E22,4,3),'Wochentag F(WT)'!$B$7:$J$22,T$9,0),4)</f>
        <v>1.0720000000000001</v>
      </c>
      <c r="U22" s="274">
        <f>ROUND(VLOOKUP(MID($E22,4,3),'Wochentag F(WT)'!$B$7:$J$22,U$9,0),4)</f>
        <v>1.0557000000000001</v>
      </c>
      <c r="V22" s="274">
        <f>ROUND(VLOOKUP(MID($E22,4,3),'Wochentag F(WT)'!$B$7:$J$22,V$9,0),4)</f>
        <v>1.0117</v>
      </c>
      <c r="W22" s="274">
        <f>ROUND(VLOOKUP(MID($E22,4,3),'Wochentag F(WT)'!$B$7:$J$22,W$9,0),4)</f>
        <v>0.90010000000000001</v>
      </c>
      <c r="X22" s="275">
        <f t="shared" si="2"/>
        <v>0.85249999999999915</v>
      </c>
      <c r="Y22" s="292"/>
      <c r="Z22" s="210"/>
    </row>
    <row r="23" spans="2:26" s="142" customFormat="1">
      <c r="B23" s="143">
        <v>12</v>
      </c>
      <c r="C23" s="144" t="str">
        <f t="shared" si="0"/>
        <v>Fürth</v>
      </c>
      <c r="D23" s="62" t="s">
        <v>246</v>
      </c>
      <c r="E23" s="164" t="s">
        <v>674</v>
      </c>
      <c r="F23" s="296" t="str">
        <f>VLOOKUP($E23,'BDEW-Standard'!$B$3:$M$158,F$9,0)</f>
        <v>GA4</v>
      </c>
      <c r="H23" s="273">
        <f>ROUND(VLOOKUP($E23,'BDEW-Standard'!$B$3:$M$158,H$9,0),7)</f>
        <v>2.8195655999999998</v>
      </c>
      <c r="I23" s="273">
        <f>ROUND(VLOOKUP($E23,'BDEW-Standard'!$B$3:$M$158,I$9,0),7)</f>
        <v>-36</v>
      </c>
      <c r="J23" s="273">
        <f>ROUND(VLOOKUP($E23,'BDEW-Standard'!$B$3:$M$158,J$9,0),7)</f>
        <v>7.7368518000000002</v>
      </c>
      <c r="K23" s="273">
        <f>ROUND(VLOOKUP($E23,'BDEW-Standard'!$B$3:$M$158,K$9,0),7)</f>
        <v>0.157281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0.96576337685759206</v>
      </c>
      <c r="R23" s="274">
        <f>ROUND(VLOOKUP(MID($E23,4,3),'Wochentag F(WT)'!$B$7:$J$22,R$9,0),4)</f>
        <v>0.93220000000000003</v>
      </c>
      <c r="S23" s="274">
        <f>ROUND(VLOOKUP(MID($E23,4,3),'Wochentag F(WT)'!$B$7:$J$22,S$9,0),4)</f>
        <v>0.98939999999999995</v>
      </c>
      <c r="T23" s="274">
        <f>ROUND(VLOOKUP(MID($E23,4,3),'Wochentag F(WT)'!$B$7:$J$22,T$9,0),4)</f>
        <v>1.0033000000000001</v>
      </c>
      <c r="U23" s="274">
        <f>ROUND(VLOOKUP(MID($E23,4,3),'Wochentag F(WT)'!$B$7:$J$22,U$9,0),4)</f>
        <v>1.0108999999999999</v>
      </c>
      <c r="V23" s="274">
        <f>ROUND(VLOOKUP(MID($E23,4,3),'Wochentag F(WT)'!$B$7:$J$22,V$9,0),4)</f>
        <v>1.018</v>
      </c>
      <c r="W23" s="274">
        <f>ROUND(VLOOKUP(MID($E23,4,3),'Wochentag F(WT)'!$B$7:$J$22,W$9,0),4)</f>
        <v>1.0356000000000001</v>
      </c>
      <c r="X23" s="275">
        <f t="shared" si="2"/>
        <v>1.0106000000000002</v>
      </c>
      <c r="Y23" s="292"/>
      <c r="Z23" s="210"/>
    </row>
    <row r="24" spans="2:26" s="142" customFormat="1">
      <c r="B24" s="143">
        <v>13</v>
      </c>
      <c r="C24" s="144" t="str">
        <f t="shared" si="0"/>
        <v>Fürth</v>
      </c>
      <c r="D24" s="62" t="s">
        <v>246</v>
      </c>
      <c r="E24" s="164" t="s">
        <v>670</v>
      </c>
      <c r="F24" s="296" t="str">
        <f>VLOOKUP($E24,'BDEW-Standard'!$B$3:$M$158,F$9,0)</f>
        <v>BA4</v>
      </c>
      <c r="H24" s="273">
        <f>ROUND(VLOOKUP($E24,'BDEW-Standard'!$B$3:$M$158,H$9,0),7)</f>
        <v>0.93158890000000005</v>
      </c>
      <c r="I24" s="273">
        <f>ROUND(VLOOKUP($E24,'BDEW-Standard'!$B$3:$M$158,I$9,0),7)</f>
        <v>-33.35</v>
      </c>
      <c r="J24" s="273">
        <f>ROUND(VLOOKUP($E24,'BDEW-Standard'!$B$3:$M$158,J$9,0),7)</f>
        <v>5.7212303000000002</v>
      </c>
      <c r="K24" s="273">
        <f>ROUND(VLOOKUP($E24,'BDEW-Standard'!$B$3:$M$158,K$9,0),7)</f>
        <v>0.66564939999999995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1.0766391850538448</v>
      </c>
      <c r="R24" s="274">
        <f>ROUND(VLOOKUP(MID($E24,4,3),'Wochentag F(WT)'!$B$7:$J$22,R$9,0),4)</f>
        <v>1.0848</v>
      </c>
      <c r="S24" s="274">
        <f>ROUND(VLOOKUP(MID($E24,4,3),'Wochentag F(WT)'!$B$7:$J$22,S$9,0),4)</f>
        <v>1.1211</v>
      </c>
      <c r="T24" s="274">
        <f>ROUND(VLOOKUP(MID($E24,4,3),'Wochentag F(WT)'!$B$7:$J$22,T$9,0),4)</f>
        <v>1.0769</v>
      </c>
      <c r="U24" s="274">
        <f>ROUND(VLOOKUP(MID($E24,4,3),'Wochentag F(WT)'!$B$7:$J$22,U$9,0),4)</f>
        <v>1.1353</v>
      </c>
      <c r="V24" s="274">
        <f>ROUND(VLOOKUP(MID($E24,4,3),'Wochentag F(WT)'!$B$7:$J$22,V$9,0),4)</f>
        <v>1.1402000000000001</v>
      </c>
      <c r="W24" s="274">
        <f>ROUND(VLOOKUP(MID($E24,4,3),'Wochentag F(WT)'!$B$7:$J$22,W$9,0),4)</f>
        <v>0.48520000000000002</v>
      </c>
      <c r="X24" s="275">
        <f t="shared" si="2"/>
        <v>0.95650000000000013</v>
      </c>
      <c r="Y24" s="292"/>
      <c r="Z24" s="210"/>
    </row>
    <row r="25" spans="2:26" s="142" customFormat="1">
      <c r="B25" s="143">
        <v>14</v>
      </c>
      <c r="C25" s="144" t="str">
        <f t="shared" si="0"/>
        <v>Fürth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Fürth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Fürth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Fürth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Fürth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Fürth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Fürth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Fürth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Fürth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Fürth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Fürth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Fürth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Fürth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Fürth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Fürth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Fürth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Fürth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4 F12:P24 G26 G2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I16" sqref="I16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infra fürth gmbh</v>
      </c>
      <c r="D4" s="76"/>
      <c r="G4" s="76"/>
      <c r="I4" s="76"/>
      <c r="J4" s="77"/>
      <c r="M4" s="86" t="s">
        <v>533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Fürth</v>
      </c>
      <c r="D5" s="37"/>
      <c r="E5" s="76"/>
      <c r="F5" s="76"/>
      <c r="G5" s="76"/>
      <c r="I5" s="76"/>
      <c r="J5" s="76"/>
      <c r="K5" s="76"/>
      <c r="L5" s="76"/>
      <c r="M5" s="88" t="s">
        <v>502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9870025900001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457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425</v>
      </c>
    </row>
    <row r="10" spans="2:30" ht="72" customHeight="1" thickBot="1">
      <c r="B10" s="350" t="s">
        <v>577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396</v>
      </c>
      <c r="G10" s="348"/>
      <c r="H10" s="348"/>
      <c r="I10" s="348"/>
      <c r="J10" s="348"/>
      <c r="K10" s="348"/>
      <c r="L10" s="349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426</v>
      </c>
    </row>
    <row r="11" spans="2:30" ht="15.75" thickBot="1">
      <c r="B11" s="102" t="s">
        <v>417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03">
        <f>MIN(SUMPRODUCT($M$11:$AD$11,M12:AD12),1)</f>
        <v>1</v>
      </c>
      <c r="F12" s="300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398</v>
      </c>
      <c r="C13" s="116"/>
      <c r="D13" s="111">
        <v>5</v>
      </c>
      <c r="E13" s="304">
        <f t="shared" ref="E13:E33" si="0">MIN(SUMPRODUCT($M$11:$AD$11,M13:AD13),1)</f>
        <v>1</v>
      </c>
      <c r="F13" s="301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399</v>
      </c>
      <c r="C14" s="116"/>
      <c r="D14" s="111">
        <v>6</v>
      </c>
      <c r="E14" s="304">
        <f t="shared" si="0"/>
        <v>0</v>
      </c>
      <c r="F14" s="301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652</v>
      </c>
      <c r="C15" s="116"/>
      <c r="D15" s="111">
        <v>7</v>
      </c>
      <c r="E15" s="304">
        <f t="shared" si="0"/>
        <v>0</v>
      </c>
      <c r="F15" s="301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412</v>
      </c>
      <c r="C16" s="116"/>
      <c r="D16" s="111">
        <v>8</v>
      </c>
      <c r="E16" s="304">
        <f t="shared" si="0"/>
        <v>1</v>
      </c>
      <c r="F16" s="301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413</v>
      </c>
      <c r="C17" s="116"/>
      <c r="D17" s="111">
        <v>9</v>
      </c>
      <c r="E17" s="304">
        <f t="shared" si="0"/>
        <v>1</v>
      </c>
      <c r="F17" s="301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414</v>
      </c>
      <c r="C18" s="116"/>
      <c r="D18" s="111">
        <v>10</v>
      </c>
      <c r="E18" s="304">
        <f t="shared" si="0"/>
        <v>1</v>
      </c>
      <c r="F18" s="301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401</v>
      </c>
      <c r="C19" s="116"/>
      <c r="D19" s="111">
        <v>11</v>
      </c>
      <c r="E19" s="304">
        <f t="shared" si="0"/>
        <v>1</v>
      </c>
      <c r="F19" s="301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645</v>
      </c>
      <c r="C20" s="116"/>
      <c r="D20" s="111">
        <v>12</v>
      </c>
      <c r="E20" s="304">
        <f t="shared" si="0"/>
        <v>1</v>
      </c>
      <c r="F20" s="301" t="s">
        <v>400</v>
      </c>
      <c r="G20" s="80" t="s">
        <v>400</v>
      </c>
      <c r="H20" s="80" t="s">
        <v>400</v>
      </c>
      <c r="I20" s="80" t="s">
        <v>393</v>
      </c>
      <c r="J20" s="80" t="s">
        <v>400</v>
      </c>
      <c r="K20" s="80" t="s">
        <v>400</v>
      </c>
      <c r="L20" s="81" t="s">
        <v>400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415</v>
      </c>
      <c r="C21" s="116"/>
      <c r="D21" s="111">
        <v>13</v>
      </c>
      <c r="E21" s="304">
        <f t="shared" si="0"/>
        <v>1</v>
      </c>
      <c r="F21" s="301" t="s">
        <v>400</v>
      </c>
      <c r="G21" s="80" t="s">
        <v>400</v>
      </c>
      <c r="H21" s="80" t="s">
        <v>400</v>
      </c>
      <c r="I21" s="80" t="s">
        <v>400</v>
      </c>
      <c r="J21" s="80" t="s">
        <v>400</v>
      </c>
      <c r="K21" s="80" t="s">
        <v>400</v>
      </c>
      <c r="L21" s="81" t="s">
        <v>393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416</v>
      </c>
      <c r="C22" s="116"/>
      <c r="D22" s="111">
        <v>14</v>
      </c>
      <c r="E22" s="304">
        <f t="shared" si="0"/>
        <v>1</v>
      </c>
      <c r="F22" s="301" t="s">
        <v>393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400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651</v>
      </c>
      <c r="C23" s="116"/>
      <c r="D23" s="111">
        <v>15</v>
      </c>
      <c r="E23" s="304">
        <f t="shared" si="0"/>
        <v>1</v>
      </c>
      <c r="F23" s="301" t="s">
        <v>400</v>
      </c>
      <c r="G23" s="80" t="s">
        <v>400</v>
      </c>
      <c r="H23" s="80" t="s">
        <v>400</v>
      </c>
      <c r="I23" s="80" t="s">
        <v>393</v>
      </c>
      <c r="J23" s="80" t="s">
        <v>400</v>
      </c>
      <c r="K23" s="80" t="s">
        <v>400</v>
      </c>
      <c r="L23" s="81" t="s">
        <v>400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402</v>
      </c>
      <c r="C24" s="116"/>
      <c r="D24" s="111">
        <v>16</v>
      </c>
      <c r="E24" s="304">
        <f t="shared" si="0"/>
        <v>0</v>
      </c>
      <c r="F24" s="301" t="s">
        <v>393</v>
      </c>
      <c r="G24" s="80" t="s">
        <v>393</v>
      </c>
      <c r="H24" s="80" t="s">
        <v>393</v>
      </c>
      <c r="I24" s="80" t="s">
        <v>393</v>
      </c>
      <c r="J24" s="80" t="s">
        <v>393</v>
      </c>
      <c r="K24" s="80" t="s">
        <v>393</v>
      </c>
      <c r="L24" s="81" t="s">
        <v>393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403</v>
      </c>
      <c r="C25" s="116"/>
      <c r="D25" s="111">
        <v>17</v>
      </c>
      <c r="E25" s="304">
        <f t="shared" si="0"/>
        <v>1</v>
      </c>
      <c r="F25" s="301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404</v>
      </c>
      <c r="C26" s="116"/>
      <c r="D26" s="111">
        <v>18</v>
      </c>
      <c r="E26" s="304">
        <f t="shared" si="0"/>
        <v>1</v>
      </c>
      <c r="F26" s="301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405</v>
      </c>
      <c r="C27" s="116"/>
      <c r="D27" s="111">
        <v>19</v>
      </c>
      <c r="E27" s="304">
        <f t="shared" si="0"/>
        <v>0</v>
      </c>
      <c r="F27" s="301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406</v>
      </c>
      <c r="C28" s="116"/>
      <c r="D28" s="111">
        <v>20</v>
      </c>
      <c r="E28" s="304">
        <f t="shared" si="0"/>
        <v>1</v>
      </c>
      <c r="F28" s="301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407</v>
      </c>
      <c r="C29" s="116"/>
      <c r="D29" s="111">
        <v>21</v>
      </c>
      <c r="E29" s="304">
        <f t="shared" si="0"/>
        <v>0</v>
      </c>
      <c r="F29" s="301" t="s">
        <v>400</v>
      </c>
      <c r="G29" s="80" t="s">
        <v>400</v>
      </c>
      <c r="H29" s="80" t="s">
        <v>393</v>
      </c>
      <c r="I29" s="80" t="s">
        <v>400</v>
      </c>
      <c r="J29" s="80" t="s">
        <v>400</v>
      </c>
      <c r="K29" s="80" t="s">
        <v>400</v>
      </c>
      <c r="L29" s="81" t="s">
        <v>400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408</v>
      </c>
      <c r="C30" s="116"/>
      <c r="D30" s="111">
        <v>22</v>
      </c>
      <c r="E30" s="304">
        <f t="shared" si="0"/>
        <v>0</v>
      </c>
      <c r="F30" s="301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393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409</v>
      </c>
      <c r="C31" s="116"/>
      <c r="D31" s="111">
        <v>23</v>
      </c>
      <c r="E31" s="304">
        <f t="shared" si="0"/>
        <v>1</v>
      </c>
      <c r="F31" s="301" t="s">
        <v>393</v>
      </c>
      <c r="G31" s="80" t="s">
        <v>393</v>
      </c>
      <c r="H31" s="80" t="s">
        <v>393</v>
      </c>
      <c r="I31" s="80" t="s">
        <v>393</v>
      </c>
      <c r="J31" s="80" t="s">
        <v>393</v>
      </c>
      <c r="K31" s="80" t="s">
        <v>393</v>
      </c>
      <c r="L31" s="81" t="s">
        <v>393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410</v>
      </c>
      <c r="C32" s="116"/>
      <c r="D32" s="111">
        <v>24</v>
      </c>
      <c r="E32" s="304">
        <f t="shared" si="0"/>
        <v>1</v>
      </c>
      <c r="F32" s="301" t="s">
        <v>393</v>
      </c>
      <c r="G32" s="80" t="s">
        <v>393</v>
      </c>
      <c r="H32" s="80" t="s">
        <v>393</v>
      </c>
      <c r="I32" s="80" t="s">
        <v>393</v>
      </c>
      <c r="J32" s="80" t="s">
        <v>393</v>
      </c>
      <c r="K32" s="80" t="s">
        <v>393</v>
      </c>
      <c r="L32" s="81" t="s">
        <v>393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411</v>
      </c>
      <c r="C33" s="122"/>
      <c r="D33" s="123">
        <v>25</v>
      </c>
      <c r="E33" s="305">
        <f t="shared" si="0"/>
        <v>0</v>
      </c>
      <c r="F33" s="302" t="s">
        <v>392</v>
      </c>
      <c r="G33" s="82" t="s">
        <v>392</v>
      </c>
      <c r="H33" s="82" t="s">
        <v>392</v>
      </c>
      <c r="I33" s="82" t="s">
        <v>392</v>
      </c>
      <c r="J33" s="82" t="s">
        <v>392</v>
      </c>
      <c r="K33" s="82" t="s">
        <v>392</v>
      </c>
      <c r="L33" s="83" t="s">
        <v>393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345</v>
      </c>
      <c r="B1" s="212">
        <v>42173</v>
      </c>
      <c r="D1" s="130" t="s">
        <v>453</v>
      </c>
      <c r="F1" s="213" t="s">
        <v>539</v>
      </c>
      <c r="N1" s="214"/>
    </row>
    <row r="2" spans="1:14" ht="25.5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1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244</v>
      </c>
      <c r="B96" s="127" t="s">
        <v>54</v>
      </c>
      <c r="C96" s="127" t="s">
        <v>321</v>
      </c>
      <c r="D96" s="231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244</v>
      </c>
      <c r="B97" s="127" t="s">
        <v>59</v>
      </c>
      <c r="C97" s="127" t="s">
        <v>326</v>
      </c>
      <c r="D97" s="231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244</v>
      </c>
      <c r="B98" s="127" t="s">
        <v>64</v>
      </c>
      <c r="C98" s="127" t="s">
        <v>331</v>
      </c>
      <c r="D98" s="231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244</v>
      </c>
      <c r="B99" s="127" t="s">
        <v>17</v>
      </c>
      <c r="C99" s="127" t="s">
        <v>284</v>
      </c>
      <c r="D99" s="231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1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1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1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1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1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1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1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1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1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1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1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1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1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1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1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1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1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1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1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1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1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1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1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1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1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1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1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1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1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1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1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1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1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1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1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1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1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1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1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1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1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1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1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1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1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1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1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1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1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1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1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1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1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1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1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1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1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1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1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454</v>
      </c>
      <c r="B1" s="127"/>
      <c r="D1" s="213" t="s">
        <v>539</v>
      </c>
    </row>
    <row r="2" spans="1:16">
      <c r="A2" s="233"/>
      <c r="B2" s="232" t="s">
        <v>455</v>
      </c>
    </row>
    <row r="3" spans="1:16" ht="20.100000000000001" customHeight="1">
      <c r="A3" s="352" t="s">
        <v>247</v>
      </c>
      <c r="B3" s="234" t="s">
        <v>85</v>
      </c>
      <c r="C3" s="235"/>
      <c r="D3" s="354" t="s">
        <v>456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366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366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5.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Heuger, Martin</cp:lastModifiedBy>
  <cp:lastPrinted>2015-03-20T22:59:10Z</cp:lastPrinted>
  <dcterms:created xsi:type="dcterms:W3CDTF">2015-01-15T05:25:41Z</dcterms:created>
  <dcterms:modified xsi:type="dcterms:W3CDTF">2016-09-26T10:44:32Z</dcterms:modified>
</cp:coreProperties>
</file>